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<sst xmlns="http://schemas.openxmlformats.org/spreadsheetml/2006/main" count="2102" uniqueCount="288">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</sst>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1220599.19</v>
      </c>
      <c r="G8" s="151">
        <f>F8-E8</f>
        <v>-73581.91000000015</v>
      </c>
      <c r="H8" s="377">
        <f aca="true" t="shared" si="0" ref="H8:H15">F8/E8</f>
        <v>0.943144039114773</v>
      </c>
      <c r="I8" s="153">
        <f aca="true" t="shared" si="1" ref="I8:I52">F8-D8</f>
        <v>-73581.91000000015</v>
      </c>
      <c r="J8" s="219">
        <f aca="true" t="shared" si="2" ref="J8:J14">F8/D8</f>
        <v>0.943144039114773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235803.18999999994</v>
      </c>
      <c r="S8" s="205">
        <f aca="true" t="shared" si="7" ref="S8:S20">F8/Q8</f>
        <v>1.2394436918915186</v>
      </c>
      <c r="T8" s="151">
        <f>T9+T15+T18+T19+T23+T17</f>
        <v>111615.5</v>
      </c>
      <c r="U8" s="151">
        <f>U9+U15+U18+U19+U23+U17</f>
        <v>14406.700000000084</v>
      </c>
      <c r="V8" s="151">
        <f>U8-T8</f>
        <v>-97208.79999999992</v>
      </c>
      <c r="W8" s="205">
        <f aca="true" t="shared" si="8" ref="W8:W15">U8/T8</f>
        <v>0.12907436691140642</v>
      </c>
      <c r="X8" s="365">
        <f aca="true" t="shared" si="9" ref="X8:X22">S8-P8</f>
        <v>-0.07471792127506616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700487.41</v>
      </c>
      <c r="G9" s="150">
        <f>F9-E9</f>
        <v>-66157.58999999997</v>
      </c>
      <c r="H9" s="375">
        <f t="shared" si="0"/>
        <v>0.9137050525340934</v>
      </c>
      <c r="I9" s="158">
        <f t="shared" si="1"/>
        <v>-66157.58999999997</v>
      </c>
      <c r="J9" s="210">
        <f t="shared" si="2"/>
        <v>0.9137050525340934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158578.81000000006</v>
      </c>
      <c r="S9" s="206">
        <f t="shared" si="7"/>
        <v>1.2926301778565612</v>
      </c>
      <c r="T9" s="157">
        <f>E9-листопад!E9</f>
        <v>80979</v>
      </c>
      <c r="U9" s="160">
        <f>F9-листопад!F9</f>
        <v>11046.220000000088</v>
      </c>
      <c r="V9" s="161">
        <f>U9-T9</f>
        <v>-69932.77999999991</v>
      </c>
      <c r="W9" s="210">
        <f t="shared" si="8"/>
        <v>0.1364084515738659</v>
      </c>
      <c r="X9" s="366">
        <f t="shared" si="9"/>
        <v>-0.12208256152421271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641123.1</v>
      </c>
      <c r="G10" s="103">
        <f aca="true" t="shared" si="11" ref="G10:G47">F10-E10</f>
        <v>-64693.90000000002</v>
      </c>
      <c r="H10" s="376">
        <f t="shared" si="0"/>
        <v>0.9083418223137159</v>
      </c>
      <c r="I10" s="104">
        <f t="shared" si="1"/>
        <v>-64693.90000000002</v>
      </c>
      <c r="J10" s="109">
        <f t="shared" si="2"/>
        <v>0.9083418223137159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164933.16999999998</v>
      </c>
      <c r="S10" s="207">
        <f t="shared" si="7"/>
        <v>1.3463600542749823</v>
      </c>
      <c r="T10" s="105">
        <f>E10-листопад!E10</f>
        <v>79503</v>
      </c>
      <c r="U10" s="144">
        <f>F10-листопад!F10</f>
        <v>9485.73999999999</v>
      </c>
      <c r="V10" s="106">
        <f aca="true" t="shared" si="12" ref="V10:V52">U10-T10</f>
        <v>-70017.26000000001</v>
      </c>
      <c r="W10" s="109">
        <f t="shared" si="8"/>
        <v>0.11931298190005397</v>
      </c>
      <c r="X10" s="364">
        <f t="shared" si="9"/>
        <v>-0.1358573458283756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37483.96</v>
      </c>
      <c r="G11" s="103">
        <f t="shared" si="11"/>
        <v>-4522.040000000001</v>
      </c>
      <c r="H11" s="376">
        <f t="shared" si="0"/>
        <v>0.8923477598438319</v>
      </c>
      <c r="I11" s="104">
        <f t="shared" si="1"/>
        <v>-4522.040000000001</v>
      </c>
      <c r="J11" s="109">
        <f t="shared" si="2"/>
        <v>0.8923477598438319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-4917.370000000003</v>
      </c>
      <c r="S11" s="207">
        <f t="shared" si="7"/>
        <v>0.8840279302559613</v>
      </c>
      <c r="T11" s="105">
        <f>E11-листопад!E11</f>
        <v>0</v>
      </c>
      <c r="U11" s="144">
        <f>F11-листопад!F11</f>
        <v>1.2200000000011642</v>
      </c>
      <c r="V11" s="106">
        <f t="shared" si="12"/>
        <v>1.2200000000011642</v>
      </c>
      <c r="W11" s="109" t="e">
        <f t="shared" si="8"/>
        <v>#DIV/0!</v>
      </c>
      <c r="X11" s="364">
        <f t="shared" si="9"/>
        <v>-0.10664854144905356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10941.64</v>
      </c>
      <c r="G12" s="103">
        <f t="shared" si="11"/>
        <v>2661.6399999999994</v>
      </c>
      <c r="H12" s="376">
        <f t="shared" si="0"/>
        <v>1.3214541062801932</v>
      </c>
      <c r="I12" s="104">
        <f t="shared" si="1"/>
        <v>2661.6399999999994</v>
      </c>
      <c r="J12" s="109">
        <f t="shared" si="2"/>
        <v>1.3214541062801932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277.71999999999935</v>
      </c>
      <c r="S12" s="207">
        <f t="shared" si="7"/>
        <v>1.0260429560611857</v>
      </c>
      <c r="T12" s="105">
        <f>E12-листопад!E12</f>
        <v>780</v>
      </c>
      <c r="U12" s="144">
        <f>F12-листопад!F12</f>
        <v>1470.6099999999988</v>
      </c>
      <c r="V12" s="106">
        <f t="shared" si="12"/>
        <v>690.6099999999988</v>
      </c>
      <c r="W12" s="109">
        <f t="shared" si="8"/>
        <v>1.8853974358974344</v>
      </c>
      <c r="X12" s="364">
        <f t="shared" si="9"/>
        <v>0.24959302020270213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9659.02</v>
      </c>
      <c r="G13" s="103">
        <f t="shared" si="11"/>
        <v>269.02000000000044</v>
      </c>
      <c r="H13" s="376">
        <f t="shared" si="0"/>
        <v>1.0286496272630459</v>
      </c>
      <c r="I13" s="104">
        <f t="shared" si="1"/>
        <v>269.02000000000044</v>
      </c>
      <c r="J13" s="109">
        <f t="shared" si="2"/>
        <v>1.0286496272630459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126.38000000000102</v>
      </c>
      <c r="S13" s="207">
        <f t="shared" si="7"/>
        <v>1.0132576075462831</v>
      </c>
      <c r="T13" s="105">
        <f>E13-листопад!E13</f>
        <v>600</v>
      </c>
      <c r="U13" s="144">
        <f>F13-листопад!F13</f>
        <v>61.43000000000029</v>
      </c>
      <c r="V13" s="106">
        <f t="shared" si="12"/>
        <v>-538.5699999999997</v>
      </c>
      <c r="W13" s="109">
        <f t="shared" si="8"/>
        <v>0.10238333333333381</v>
      </c>
      <c r="X13" s="364">
        <f t="shared" si="9"/>
        <v>0.028220933550411997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1279.7</v>
      </c>
      <c r="G14" s="103">
        <f t="shared" si="11"/>
        <v>127.70000000000005</v>
      </c>
      <c r="H14" s="376">
        <f t="shared" si="0"/>
        <v>1.1108506944444445</v>
      </c>
      <c r="I14" s="104">
        <f t="shared" si="1"/>
        <v>127.70000000000005</v>
      </c>
      <c r="J14" s="109">
        <f t="shared" si="2"/>
        <v>1.1108506944444445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-1841.03</v>
      </c>
      <c r="S14" s="207">
        <f t="shared" si="7"/>
        <v>0.41006431187574705</v>
      </c>
      <c r="T14" s="105">
        <f>E14-листопад!E14</f>
        <v>96</v>
      </c>
      <c r="U14" s="144">
        <f>F14-листопад!F14</f>
        <v>27.230000000000018</v>
      </c>
      <c r="V14" s="106">
        <f t="shared" si="12"/>
        <v>-68.76999999999998</v>
      </c>
      <c r="W14" s="109">
        <f t="shared" si="8"/>
        <v>0.28364583333333354</v>
      </c>
      <c r="X14" s="364">
        <f t="shared" si="9"/>
        <v>0.040919912969080985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112610.48</v>
      </c>
      <c r="G19" s="150">
        <f t="shared" si="11"/>
        <v>-13089.520000000004</v>
      </c>
      <c r="H19" s="375">
        <f t="shared" si="14"/>
        <v>0.895866984884646</v>
      </c>
      <c r="I19" s="158">
        <f t="shared" si="1"/>
        <v>-13089.520000000004</v>
      </c>
      <c r="J19" s="158">
        <f t="shared" si="13"/>
        <v>89.5866984884646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10810.759999999995</v>
      </c>
      <c r="S19" s="208">
        <f t="shared" si="7"/>
        <v>1.1061963628190725</v>
      </c>
      <c r="T19" s="157">
        <f>E19-листопад!E19</f>
        <v>8800</v>
      </c>
      <c r="U19" s="160">
        <f>F19-листопад!F19</f>
        <v>1138.5399999999936</v>
      </c>
      <c r="V19" s="161">
        <f t="shared" si="12"/>
        <v>-7661.460000000006</v>
      </c>
      <c r="W19" s="210">
        <f t="shared" si="15"/>
        <v>0.12937954545454472</v>
      </c>
      <c r="X19" s="363">
        <f t="shared" si="9"/>
        <v>-0.12858110022306546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56481.31</v>
      </c>
      <c r="G20" s="253">
        <f t="shared" si="11"/>
        <v>-6918.690000000002</v>
      </c>
      <c r="H20" s="378">
        <f t="shared" si="14"/>
        <v>0.8908723974763406</v>
      </c>
      <c r="I20" s="254">
        <f t="shared" si="1"/>
        <v>-6918.690000000002</v>
      </c>
      <c r="J20" s="254">
        <f t="shared" si="13"/>
        <v>89.08723974763406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-45318.41</v>
      </c>
      <c r="S20" s="256">
        <f t="shared" si="7"/>
        <v>0.5548277539466709</v>
      </c>
      <c r="T20" s="195">
        <f>E20-листопад!E20</f>
        <v>0</v>
      </c>
      <c r="U20" s="179">
        <f>F20-листопад!F20</f>
        <v>34.29000000000087</v>
      </c>
      <c r="V20" s="166">
        <f t="shared" si="12"/>
        <v>34.29000000000087</v>
      </c>
      <c r="W20" s="305" t="e">
        <f t="shared" si="15"/>
        <v>#DIV/0!</v>
      </c>
      <c r="X20" s="363">
        <f t="shared" si="9"/>
        <v>-0.06796374292581553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11198.56</v>
      </c>
      <c r="G21" s="253">
        <f t="shared" si="11"/>
        <v>-1001.4400000000005</v>
      </c>
      <c r="H21" s="378">
        <f t="shared" si="14"/>
        <v>0.9179147540983607</v>
      </c>
      <c r="I21" s="254">
        <f t="shared" si="1"/>
        <v>-1001.4400000000005</v>
      </c>
      <c r="J21" s="254">
        <f t="shared" si="13"/>
        <v>91.79147540983607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11198.56</v>
      </c>
      <c r="S21" s="256"/>
      <c r="T21" s="195">
        <f>E21-листопад!E21</f>
        <v>1000</v>
      </c>
      <c r="U21" s="179">
        <f>F21-листопад!F21</f>
        <v>16.159999999999854</v>
      </c>
      <c r="V21" s="166">
        <f t="shared" si="12"/>
        <v>-983.8400000000001</v>
      </c>
      <c r="W21" s="305">
        <f t="shared" si="15"/>
        <v>0.016159999999999855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44930.61</v>
      </c>
      <c r="G22" s="253">
        <f t="shared" si="11"/>
        <v>-5169.389999999999</v>
      </c>
      <c r="H22" s="378">
        <f t="shared" si="14"/>
        <v>0.8968185628742515</v>
      </c>
      <c r="I22" s="254">
        <f t="shared" si="1"/>
        <v>-5169.389999999999</v>
      </c>
      <c r="J22" s="254">
        <f t="shared" si="13"/>
        <v>89.68185628742515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44930.61</v>
      </c>
      <c r="S22" s="256"/>
      <c r="T22" s="195">
        <f>E22-листопад!E22</f>
        <v>7800</v>
      </c>
      <c r="U22" s="179">
        <f>F22-листопад!F22</f>
        <v>1088.0900000000038</v>
      </c>
      <c r="V22" s="166">
        <f t="shared" si="12"/>
        <v>-6711.909999999996</v>
      </c>
      <c r="W22" s="305">
        <f t="shared" si="15"/>
        <v>0.13949871794871843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406392.61</v>
      </c>
      <c r="G23" s="150">
        <f t="shared" si="11"/>
        <v>5132.510000000009</v>
      </c>
      <c r="H23" s="375">
        <f t="shared" si="14"/>
        <v>1.0127909802145791</v>
      </c>
      <c r="I23" s="158">
        <f t="shared" si="1"/>
        <v>5132.510000000009</v>
      </c>
      <c r="J23" s="158">
        <f t="shared" si="13"/>
        <v>101.27909802145791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65889.09999999998</v>
      </c>
      <c r="S23" s="209">
        <f aca="true" t="shared" si="18" ref="S23:S41">F23/Q23</f>
        <v>1.193504906895086</v>
      </c>
      <c r="T23" s="157">
        <f>E23-листопад!E23</f>
        <v>21836.5</v>
      </c>
      <c r="U23" s="160">
        <f>F23-листопад!F23</f>
        <v>2221.9400000000023</v>
      </c>
      <c r="V23" s="161">
        <f t="shared" si="12"/>
        <v>-19614.559999999998</v>
      </c>
      <c r="W23" s="210">
        <f t="shared" si="15"/>
        <v>0.10175348613559876</v>
      </c>
      <c r="X23" s="363">
        <f>S23-P23</f>
        <v>0.01507329542652891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192122.42</v>
      </c>
      <c r="G24" s="150">
        <f t="shared" si="11"/>
        <v>-14628.579999999987</v>
      </c>
      <c r="H24" s="375">
        <f t="shared" si="14"/>
        <v>0.9292454208202138</v>
      </c>
      <c r="I24" s="158">
        <f t="shared" si="1"/>
        <v>-14628.579999999987</v>
      </c>
      <c r="J24" s="210">
        <f aca="true" t="shared" si="19" ref="J24:J41">F24/D24</f>
        <v>0.9292454208202138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9827.370000000024</v>
      </c>
      <c r="S24" s="209">
        <f t="shared" si="18"/>
        <v>1.0539091434462977</v>
      </c>
      <c r="T24" s="157">
        <f>E24-листопад!E24</f>
        <v>15189.899999999994</v>
      </c>
      <c r="U24" s="160">
        <f>F24-листопад!F24</f>
        <v>866.6100000000151</v>
      </c>
      <c r="V24" s="161">
        <f t="shared" si="12"/>
        <v>-14323.289999999979</v>
      </c>
      <c r="W24" s="210">
        <f t="shared" si="15"/>
        <v>0.05705172515948199</v>
      </c>
      <c r="X24" s="363">
        <f aca="true" t="shared" si="20" ref="X24:X99">S24-P24</f>
        <v>-0.08024672090657425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24399.46</v>
      </c>
      <c r="G25" s="253">
        <f t="shared" si="11"/>
        <v>1590.4599999999991</v>
      </c>
      <c r="H25" s="378">
        <f t="shared" si="14"/>
        <v>1.0697294927440921</v>
      </c>
      <c r="I25" s="254">
        <f t="shared" si="1"/>
        <v>1590.4599999999991</v>
      </c>
      <c r="J25" s="305">
        <f t="shared" si="19"/>
        <v>1.0697294927440921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2917.2999999999993</v>
      </c>
      <c r="S25" s="215">
        <f t="shared" si="18"/>
        <v>1.1358010553873539</v>
      </c>
      <c r="T25" s="195">
        <f>E25-листопад!E25</f>
        <v>544.9000000000015</v>
      </c>
      <c r="U25" s="179">
        <f>F25-листопад!F25</f>
        <v>-110.77000000000044</v>
      </c>
      <c r="V25" s="166">
        <f t="shared" si="12"/>
        <v>-655.6700000000019</v>
      </c>
      <c r="W25" s="305">
        <f t="shared" si="15"/>
        <v>-0.20328500642319716</v>
      </c>
      <c r="X25" s="363">
        <f t="shared" si="20"/>
        <v>0.0740363166459983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1415.86</v>
      </c>
      <c r="G26" s="223">
        <f t="shared" si="11"/>
        <v>-406.44000000000005</v>
      </c>
      <c r="H26" s="379">
        <f t="shared" si="14"/>
        <v>0.7769631784009219</v>
      </c>
      <c r="I26" s="299">
        <f t="shared" si="1"/>
        <v>-406.44000000000005</v>
      </c>
      <c r="J26" s="341">
        <f t="shared" si="19"/>
        <v>0.7769631784009219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573.1599999999999</v>
      </c>
      <c r="S26" s="228">
        <f t="shared" si="18"/>
        <v>1.6801471460780821</v>
      </c>
      <c r="T26" s="237">
        <f>E26-листопад!E26</f>
        <v>55</v>
      </c>
      <c r="U26" s="237">
        <f>F26-листопад!F26</f>
        <v>8.0799999999997</v>
      </c>
      <c r="V26" s="299">
        <f t="shared" si="12"/>
        <v>-46.9200000000003</v>
      </c>
      <c r="W26" s="341">
        <f aca="true" t="shared" si="22" ref="W26:W41">U26/T26*100</f>
        <v>14.690909090908546</v>
      </c>
      <c r="X26" s="363">
        <f t="shared" si="20"/>
        <v>-0.4823068707725169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22983.59</v>
      </c>
      <c r="G27" s="223">
        <f t="shared" si="11"/>
        <v>1996.890000000003</v>
      </c>
      <c r="H27" s="379">
        <f t="shared" si="14"/>
        <v>1.095150261832494</v>
      </c>
      <c r="I27" s="299">
        <f t="shared" si="1"/>
        <v>1996.890000000003</v>
      </c>
      <c r="J27" s="341">
        <f t="shared" si="19"/>
        <v>1.095150261832494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2344.130000000001</v>
      </c>
      <c r="S27" s="228">
        <f t="shared" si="18"/>
        <v>1.113575161365656</v>
      </c>
      <c r="T27" s="237">
        <f>E27-листопад!E27</f>
        <v>489.8999999999978</v>
      </c>
      <c r="U27" s="237">
        <f>F27-листопад!F27</f>
        <v>-118.86999999999898</v>
      </c>
      <c r="V27" s="299">
        <f t="shared" si="12"/>
        <v>-608.7699999999968</v>
      </c>
      <c r="W27" s="341">
        <f t="shared" si="22"/>
        <v>-24.26413553786477</v>
      </c>
      <c r="X27" s="363">
        <f t="shared" si="20"/>
        <v>0.09675107778982595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1154.56</v>
      </c>
      <c r="G29" s="385">
        <f t="shared" si="11"/>
        <v>254.55999999999995</v>
      </c>
      <c r="H29" s="387">
        <f t="shared" si="14"/>
        <v>1.2828444444444445</v>
      </c>
      <c r="I29" s="388">
        <f t="shared" si="1"/>
        <v>254.55999999999995</v>
      </c>
      <c r="J29" s="389">
        <f t="shared" si="19"/>
        <v>1.2828444444444445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707.06</v>
      </c>
      <c r="S29" s="389">
        <f t="shared" si="18"/>
        <v>2.580022346368715</v>
      </c>
      <c r="T29" s="373">
        <f>E29-листопад!E29</f>
        <v>50</v>
      </c>
      <c r="U29" s="373">
        <f>F29-листопад!F29</f>
        <v>7.639999999999873</v>
      </c>
      <c r="V29" s="388">
        <f t="shared" si="12"/>
        <v>-42.36000000000013</v>
      </c>
      <c r="W29" s="389">
        <f t="shared" si="22"/>
        <v>15.279999999999747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1944.4</v>
      </c>
      <c r="G30" s="385">
        <f t="shared" si="11"/>
        <v>-74.69999999999982</v>
      </c>
      <c r="H30" s="387">
        <f t="shared" si="14"/>
        <v>0.9630033183101383</v>
      </c>
      <c r="I30" s="388">
        <f t="shared" si="1"/>
        <v>-74.69999999999982</v>
      </c>
      <c r="J30" s="389">
        <f t="shared" si="19"/>
        <v>0.9630033183101383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-23.6099999999999</v>
      </c>
      <c r="S30" s="389">
        <f t="shared" si="18"/>
        <v>0.988003109740296</v>
      </c>
      <c r="T30" s="373">
        <f>E30-листопад!E30</f>
        <v>0</v>
      </c>
      <c r="U30" s="373">
        <f>F30-листопад!F30</f>
        <v>-152.4699999999998</v>
      </c>
      <c r="V30" s="388">
        <f t="shared" si="12"/>
        <v>-152.4699999999998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21039.19</v>
      </c>
      <c r="G31" s="385">
        <f t="shared" si="11"/>
        <v>2071.59</v>
      </c>
      <c r="H31" s="387">
        <f t="shared" si="14"/>
        <v>1.1092172968641263</v>
      </c>
      <c r="I31" s="388">
        <f t="shared" si="1"/>
        <v>2071.59</v>
      </c>
      <c r="J31" s="389">
        <f t="shared" si="19"/>
        <v>1.1092172968641263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2367.739999999998</v>
      </c>
      <c r="S31" s="389">
        <f t="shared" si="18"/>
        <v>1.1268107190389605</v>
      </c>
      <c r="T31" s="373">
        <f>E31-листопад!E31</f>
        <v>489.8999999999978</v>
      </c>
      <c r="U31" s="373">
        <f>F31-листопад!F31</f>
        <v>33.599999999998545</v>
      </c>
      <c r="V31" s="388"/>
      <c r="W31" s="389">
        <f t="shared" si="22"/>
        <v>6.858542559705796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458.67</v>
      </c>
      <c r="G32" s="253">
        <f t="shared" si="11"/>
        <v>-191.32999999999998</v>
      </c>
      <c r="H32" s="378">
        <f t="shared" si="14"/>
        <v>0.7056461538461539</v>
      </c>
      <c r="I32" s="254">
        <f t="shared" si="1"/>
        <v>-191.32999999999998</v>
      </c>
      <c r="J32" s="305">
        <f t="shared" si="19"/>
        <v>0.7056461538461539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-243.18</v>
      </c>
      <c r="S32" s="212">
        <f t="shared" si="18"/>
        <v>0.653515708484719</v>
      </c>
      <c r="T32" s="195">
        <f>E32-листопад!E32</f>
        <v>5</v>
      </c>
      <c r="U32" s="179">
        <f>F32-листопад!F32</f>
        <v>2.2900000000000205</v>
      </c>
      <c r="V32" s="166">
        <f t="shared" si="12"/>
        <v>-2.7099999999999795</v>
      </c>
      <c r="W32" s="305">
        <f>U32/T32</f>
        <v>0.45800000000000407</v>
      </c>
      <c r="X32" s="364">
        <f t="shared" si="20"/>
        <v>-0.2726081071454014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392.14</v>
      </c>
      <c r="G34" s="103">
        <f t="shared" si="11"/>
        <v>92.13999999999999</v>
      </c>
      <c r="H34" s="376">
        <f t="shared" si="14"/>
        <v>1.3071333333333333</v>
      </c>
      <c r="I34" s="104">
        <f t="shared" si="1"/>
        <v>92.13999999999999</v>
      </c>
      <c r="J34" s="109">
        <f t="shared" si="19"/>
        <v>1.3071333333333333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40.69999999999999</v>
      </c>
      <c r="S34" s="109">
        <f t="shared" si="18"/>
        <v>1.1158092419758707</v>
      </c>
      <c r="T34" s="105">
        <f>E34-листопад!E34</f>
        <v>5</v>
      </c>
      <c r="U34" s="144">
        <f>F34-листопад!F34</f>
        <v>2.2899999999999636</v>
      </c>
      <c r="V34" s="106"/>
      <c r="W34" s="109">
        <f>U34/T34</f>
        <v>0.45799999999999275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167264.29</v>
      </c>
      <c r="G35" s="150">
        <f t="shared" si="11"/>
        <v>-16027.709999999992</v>
      </c>
      <c r="H35" s="378">
        <f t="shared" si="14"/>
        <v>0.9125564127185039</v>
      </c>
      <c r="I35" s="254">
        <f t="shared" si="1"/>
        <v>-16027.709999999992</v>
      </c>
      <c r="J35" s="305">
        <f t="shared" si="19"/>
        <v>0.9125564127185039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7153.25</v>
      </c>
      <c r="S35" s="211">
        <f t="shared" si="18"/>
        <v>1.0446768067960834</v>
      </c>
      <c r="T35" s="195">
        <f>E35-листопад!E35</f>
        <v>14640</v>
      </c>
      <c r="U35" s="179">
        <f>F35-листопад!F35</f>
        <v>975.0899999999965</v>
      </c>
      <c r="V35" s="166">
        <f t="shared" si="12"/>
        <v>-13664.910000000003</v>
      </c>
      <c r="W35" s="305">
        <f>U35/T35</f>
        <v>0.06660450819672108</v>
      </c>
      <c r="X35" s="364">
        <f t="shared" si="20"/>
        <v>-0.10010371552142816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54384.74</v>
      </c>
      <c r="G36" s="223">
        <f t="shared" si="11"/>
        <v>-4148.260000000002</v>
      </c>
      <c r="H36" s="379">
        <f t="shared" si="14"/>
        <v>0.9291295508516563</v>
      </c>
      <c r="I36" s="299">
        <f t="shared" si="1"/>
        <v>-4148.260000000002</v>
      </c>
      <c r="J36" s="341">
        <f t="shared" si="19"/>
        <v>0.9291295508516563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4472.769999999997</v>
      </c>
      <c r="S36" s="228">
        <f t="shared" si="18"/>
        <v>1.0896131729522998</v>
      </c>
      <c r="T36" s="237">
        <f>E36-листопад!E36</f>
        <v>4800</v>
      </c>
      <c r="U36" s="237">
        <f>F36-листопад!F36</f>
        <v>382.6999999999971</v>
      </c>
      <c r="V36" s="299">
        <f t="shared" si="12"/>
        <v>-4417.300000000003</v>
      </c>
      <c r="W36" s="341">
        <f t="shared" si="22"/>
        <v>7.972916666666606</v>
      </c>
      <c r="X36" s="363">
        <f t="shared" si="20"/>
        <v>-0.08311152615294493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112879.55</v>
      </c>
      <c r="G37" s="223">
        <f t="shared" si="11"/>
        <v>-11879.449999999997</v>
      </c>
      <c r="H37" s="379">
        <f t="shared" si="14"/>
        <v>0.904780817415978</v>
      </c>
      <c r="I37" s="299">
        <f t="shared" si="1"/>
        <v>-11879.449999999997</v>
      </c>
      <c r="J37" s="341">
        <f t="shared" si="19"/>
        <v>0.904780817415978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2680.4900000000052</v>
      </c>
      <c r="S37" s="228">
        <f t="shared" si="18"/>
        <v>1.0243240731817496</v>
      </c>
      <c r="T37" s="237">
        <f>E37-листопад!E37</f>
        <v>9840</v>
      </c>
      <c r="U37" s="237">
        <f>F37-листопад!F37</f>
        <v>592.3999999999942</v>
      </c>
      <c r="V37" s="299">
        <f t="shared" si="12"/>
        <v>-9247.600000000006</v>
      </c>
      <c r="W37" s="341">
        <f t="shared" si="22"/>
        <v>6.020325203251973</v>
      </c>
      <c r="X37" s="363">
        <f t="shared" si="20"/>
        <v>-0.10779992134234173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51106.75</v>
      </c>
      <c r="G38" s="385">
        <f t="shared" si="11"/>
        <v>-3861.25</v>
      </c>
      <c r="H38" s="387">
        <f t="shared" si="14"/>
        <v>0.9297545844855188</v>
      </c>
      <c r="I38" s="388">
        <f t="shared" si="1"/>
        <v>-3861.25</v>
      </c>
      <c r="J38" s="389">
        <f t="shared" si="19"/>
        <v>0.9297545844855188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4499.669999999998</v>
      </c>
      <c r="S38" s="389">
        <f t="shared" si="18"/>
        <v>1.0965447738841394</v>
      </c>
      <c r="T38" s="373">
        <f>E38-листопад!E38</f>
        <v>4600</v>
      </c>
      <c r="U38" s="373">
        <f>F38-листопад!F38</f>
        <v>337.3399999999965</v>
      </c>
      <c r="V38" s="388">
        <f t="shared" si="12"/>
        <v>-4262.6600000000035</v>
      </c>
      <c r="W38" s="389">
        <f t="shared" si="22"/>
        <v>7.333478260869489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94105.16</v>
      </c>
      <c r="G39" s="385">
        <f t="shared" si="11"/>
        <v>-9818.839999999997</v>
      </c>
      <c r="H39" s="387">
        <f t="shared" si="14"/>
        <v>0.905519033139602</v>
      </c>
      <c r="I39" s="388">
        <f t="shared" si="1"/>
        <v>-9818.839999999997</v>
      </c>
      <c r="J39" s="389">
        <f t="shared" si="19"/>
        <v>0.905519033139602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2747.770000000004</v>
      </c>
      <c r="S39" s="389">
        <f t="shared" si="18"/>
        <v>1.0300771508468007</v>
      </c>
      <c r="T39" s="373">
        <f>E39-листопад!E39</f>
        <v>8885</v>
      </c>
      <c r="U39" s="373">
        <f>F39-листопад!F39</f>
        <v>421.9499999999971</v>
      </c>
      <c r="V39" s="388">
        <f t="shared" si="12"/>
        <v>-8463.050000000003</v>
      </c>
      <c r="W39" s="389">
        <f t="shared" si="22"/>
        <v>4.749015194147407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3277.99</v>
      </c>
      <c r="G40" s="385">
        <f t="shared" si="11"/>
        <v>-287.0100000000002</v>
      </c>
      <c r="H40" s="387">
        <f t="shared" si="14"/>
        <v>0.919492286115007</v>
      </c>
      <c r="I40" s="388">
        <f t="shared" si="1"/>
        <v>-287.0100000000002</v>
      </c>
      <c r="J40" s="389">
        <f t="shared" si="19"/>
        <v>0.919492286115007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-26.90000000000009</v>
      </c>
      <c r="S40" s="389">
        <f t="shared" si="18"/>
        <v>0.9918605460393538</v>
      </c>
      <c r="T40" s="373">
        <f>E40-листопад!E40</f>
        <v>200</v>
      </c>
      <c r="U40" s="373">
        <f>F40-листопад!F40</f>
        <v>45.35999999999967</v>
      </c>
      <c r="V40" s="388">
        <f t="shared" si="12"/>
        <v>-154.64000000000033</v>
      </c>
      <c r="W40" s="389">
        <f t="shared" si="22"/>
        <v>22.679999999999836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18774.39</v>
      </c>
      <c r="G41" s="385">
        <f t="shared" si="11"/>
        <v>-2060.6100000000006</v>
      </c>
      <c r="H41" s="387">
        <f t="shared" si="14"/>
        <v>0.9010986321094312</v>
      </c>
      <c r="I41" s="388">
        <f t="shared" si="1"/>
        <v>-2060.6100000000006</v>
      </c>
      <c r="J41" s="389">
        <f t="shared" si="19"/>
        <v>0.9010986321094312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-67.29000000000087</v>
      </c>
      <c r="S41" s="389">
        <f t="shared" si="18"/>
        <v>0.9964286624122689</v>
      </c>
      <c r="T41" s="373">
        <f>E41-листопад!E41</f>
        <v>955</v>
      </c>
      <c r="U41" s="373">
        <f>F41-листопад!F41</f>
        <v>170.45000000000073</v>
      </c>
      <c r="V41" s="388">
        <f t="shared" si="12"/>
        <v>-784.5499999999993</v>
      </c>
      <c r="W41" s="389">
        <f t="shared" si="22"/>
        <v>17.84816753926709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-42.3</v>
      </c>
      <c r="G46" s="150">
        <f t="shared" si="11"/>
        <v>-42.3</v>
      </c>
      <c r="H46" s="375"/>
      <c r="I46" s="158">
        <f t="shared" si="1"/>
        <v>-42.3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135.67000000000002</v>
      </c>
      <c r="S46" s="210">
        <f t="shared" si="23"/>
        <v>0.23768050795077822</v>
      </c>
      <c r="T46" s="157">
        <f>E46-листопад!E46</f>
        <v>0</v>
      </c>
      <c r="U46" s="160">
        <f>F46-листопад!F46</f>
        <v>0.5800000000000054</v>
      </c>
      <c r="V46" s="161">
        <f t="shared" si="12"/>
        <v>0.5800000000000054</v>
      </c>
      <c r="W46" s="210"/>
      <c r="X46" s="363">
        <f t="shared" si="20"/>
        <v>0.23768050795077822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214155.49</v>
      </c>
      <c r="G47" s="150">
        <f t="shared" si="11"/>
        <v>19761.389999999985</v>
      </c>
      <c r="H47" s="375">
        <f>F47/E47*100</f>
        <v>110.16563259893175</v>
      </c>
      <c r="I47" s="158">
        <f t="shared" si="1"/>
        <v>19761.389999999985</v>
      </c>
      <c r="J47" s="210">
        <f>F47/D47</f>
        <v>1.1016563259893175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55886.889999999985</v>
      </c>
      <c r="S47" s="226">
        <f t="shared" si="23"/>
        <v>1.3531141995316822</v>
      </c>
      <c r="T47" s="157">
        <f>E47-листопад!E47</f>
        <v>6639.100000000006</v>
      </c>
      <c r="U47" s="160">
        <f>F47-листопад!F47</f>
        <v>1354.7399999999907</v>
      </c>
      <c r="V47" s="161">
        <f t="shared" si="12"/>
        <v>-5284.360000000015</v>
      </c>
      <c r="W47" s="210">
        <f>U47/T47</f>
        <v>0.20405476645930767</v>
      </c>
      <c r="X47" s="363">
        <f t="shared" si="20"/>
        <v>0.1248598269018617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43536.53</v>
      </c>
      <c r="G49" s="103">
        <f>F49-E49</f>
        <v>2536.529999999999</v>
      </c>
      <c r="H49" s="376">
        <f>F49/E49</f>
        <v>1.0618665853658535</v>
      </c>
      <c r="I49" s="104">
        <f t="shared" si="1"/>
        <v>2536.529999999999</v>
      </c>
      <c r="J49" s="109">
        <f>F49/D49</f>
        <v>1.0618665853658535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4362.809999999998</v>
      </c>
      <c r="S49" s="216">
        <f t="shared" si="23"/>
        <v>1.1113708373879223</v>
      </c>
      <c r="T49" s="105">
        <f>E49-листопад!E49</f>
        <v>1500</v>
      </c>
      <c r="U49" s="144">
        <f>F49-листопад!F49</f>
        <v>222.41999999999825</v>
      </c>
      <c r="V49" s="106">
        <f t="shared" si="12"/>
        <v>-1277.5800000000017</v>
      </c>
      <c r="W49" s="109">
        <f>U49/T49</f>
        <v>0.14827999999999883</v>
      </c>
      <c r="X49" s="363">
        <f t="shared" si="20"/>
        <v>0.06475080742906214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170553.98</v>
      </c>
      <c r="G50" s="103">
        <f>F50-E50</f>
        <v>17214.880000000005</v>
      </c>
      <c r="H50" s="376">
        <f>F50/E50</f>
        <v>1.1122667343162964</v>
      </c>
      <c r="I50" s="104">
        <f t="shared" si="1"/>
        <v>17214.880000000005</v>
      </c>
      <c r="J50" s="109">
        <f>F50/D50</f>
        <v>1.1122667343162964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51514.520000000004</v>
      </c>
      <c r="S50" s="216">
        <f t="shared" si="23"/>
        <v>1.4327516270655125</v>
      </c>
      <c r="T50" s="105">
        <f>E50-листопад!E50</f>
        <v>5139.100000000006</v>
      </c>
      <c r="U50" s="144">
        <f>F50-листопад!F50</f>
        <v>1132.3300000000163</v>
      </c>
      <c r="V50" s="106">
        <f t="shared" si="12"/>
        <v>-4006.7699999999895</v>
      </c>
      <c r="W50" s="109">
        <f>U50/T50</f>
        <v>0.22033624564612772</v>
      </c>
      <c r="X50" s="363">
        <f t="shared" si="20"/>
        <v>0.14461490332701432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65990.06999999999</v>
      </c>
      <c r="G53" s="151">
        <f>G54+G55+G56+G57+G58+G60+G62+G63+G64+G65+G66+G71+G72+G76+G59+G61</f>
        <v>2695.069999999999</v>
      </c>
      <c r="H53" s="205">
        <f aca="true" t="shared" si="25" ref="H53:H72">F53/E53</f>
        <v>1.0425795086499723</v>
      </c>
      <c r="I53" s="153">
        <f>F53-D53</f>
        <v>2695.0699999999924</v>
      </c>
      <c r="J53" s="219">
        <f aca="true" t="shared" si="26" ref="J53:J72">F53/D53</f>
        <v>1.0425795086499723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-2762.6100000000006</v>
      </c>
      <c r="S53" s="205">
        <f>F53/Q53</f>
        <v>0.9598181481798237</v>
      </c>
      <c r="T53" s="151">
        <f>T54+T55+T56+T57+T58+T60+T62+T63+T64+T65+T66+T71+T72+T76+T59+T61</f>
        <v>1117.1</v>
      </c>
      <c r="U53" s="151">
        <f>U54+U55+U56+U57+U58+U60+U62+U63+U64+U65+U66+U71+U72+U76+U59+U61</f>
        <v>3300.140000000001</v>
      </c>
      <c r="V53" s="151">
        <f>V54+V55+V56+V57+V58+V60+V62+V63+V64+V65+V66+V71+V72+V76</f>
        <v>2188.640000000001</v>
      </c>
      <c r="W53" s="205">
        <f>U53/T53</f>
        <v>2.954202846656522</v>
      </c>
      <c r="X53" s="363">
        <f t="shared" si="20"/>
        <v>0.03919949011442159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143.3</v>
      </c>
      <c r="G56" s="150">
        <f t="shared" si="27"/>
        <v>103.30000000000001</v>
      </c>
      <c r="H56" s="380">
        <f t="shared" si="25"/>
        <v>3.5825000000000005</v>
      </c>
      <c r="I56" s="165">
        <f t="shared" si="30"/>
        <v>103.30000000000001</v>
      </c>
      <c r="J56" s="218">
        <f t="shared" si="26"/>
        <v>3.5825000000000005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111.32000000000001</v>
      </c>
      <c r="S56" s="218">
        <f t="shared" si="34"/>
        <v>4.480925578486555</v>
      </c>
      <c r="T56" s="157">
        <f>E56-листопад!E56</f>
        <v>13</v>
      </c>
      <c r="U56" s="160">
        <f>F56-листопад!F56</f>
        <v>0</v>
      </c>
      <c r="V56" s="161">
        <f t="shared" si="28"/>
        <v>-13</v>
      </c>
      <c r="W56" s="218">
        <f t="shared" si="35"/>
        <v>0</v>
      </c>
      <c r="X56" s="363">
        <f t="shared" si="20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676.51</v>
      </c>
      <c r="G58" s="150">
        <f t="shared" si="27"/>
        <v>16.50999999999999</v>
      </c>
      <c r="H58" s="380">
        <f t="shared" si="25"/>
        <v>1.0250151515151515</v>
      </c>
      <c r="I58" s="165">
        <f t="shared" si="30"/>
        <v>16.50999999999999</v>
      </c>
      <c r="J58" s="218">
        <f t="shared" si="26"/>
        <v>1.0250151515151515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435.44</v>
      </c>
      <c r="S58" s="218">
        <f t="shared" si="34"/>
        <v>2.8062803335130875</v>
      </c>
      <c r="T58" s="157">
        <f>E58-листопад!E58</f>
        <v>22</v>
      </c>
      <c r="U58" s="160">
        <f>F58-листопад!F58</f>
        <v>5.909999999999968</v>
      </c>
      <c r="V58" s="161">
        <f t="shared" si="28"/>
        <v>-16.090000000000032</v>
      </c>
      <c r="W58" s="218">
        <f t="shared" si="35"/>
        <v>0.2686363636363622</v>
      </c>
      <c r="X58" s="363">
        <f t="shared" si="20"/>
        <v>0.06848633177085484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1116.32</v>
      </c>
      <c r="G60" s="150">
        <f t="shared" si="27"/>
        <v>136.31999999999994</v>
      </c>
      <c r="H60" s="380">
        <f t="shared" si="25"/>
        <v>1.1391020408163264</v>
      </c>
      <c r="I60" s="165">
        <f t="shared" si="30"/>
        <v>136.31999999999994</v>
      </c>
      <c r="J60" s="218">
        <f t="shared" si="26"/>
        <v>1.1391020408163264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324.9899999999999</v>
      </c>
      <c r="S60" s="218">
        <f t="shared" si="34"/>
        <v>1.410688334828706</v>
      </c>
      <c r="T60" s="157">
        <f>E60-листопад!E60</f>
        <v>20</v>
      </c>
      <c r="U60" s="160">
        <f>F60-листопад!F60</f>
        <v>19.169999999999845</v>
      </c>
      <c r="V60" s="161">
        <f t="shared" si="28"/>
        <v>-0.8300000000001546</v>
      </c>
      <c r="W60" s="218">
        <f t="shared" si="35"/>
        <v>0.9584999999999922</v>
      </c>
      <c r="X60" s="363">
        <f t="shared" si="20"/>
        <v>0.17226694299470502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18772.98</v>
      </c>
      <c r="G62" s="150">
        <f t="shared" si="27"/>
        <v>-227.02000000000044</v>
      </c>
      <c r="H62" s="380">
        <f t="shared" si="25"/>
        <v>0.9880515789473684</v>
      </c>
      <c r="I62" s="165">
        <f t="shared" si="30"/>
        <v>-227.02000000000044</v>
      </c>
      <c r="J62" s="218">
        <f t="shared" si="26"/>
        <v>0.9880515789473684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7350.48</v>
      </c>
      <c r="S62" s="218">
        <f t="shared" si="34"/>
        <v>1.6435088640840445</v>
      </c>
      <c r="T62" s="157">
        <f>E62-листопад!E62</f>
        <v>700</v>
      </c>
      <c r="U62" s="160">
        <f>F62-листопад!F62</f>
        <v>331.630000000001</v>
      </c>
      <c r="V62" s="161">
        <f t="shared" si="28"/>
        <v>-368.369999999999</v>
      </c>
      <c r="W62" s="218">
        <f t="shared" si="35"/>
        <v>0.4737571428571443</v>
      </c>
      <c r="X62" s="363">
        <f t="shared" si="20"/>
        <v>-0.01987480849201151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632.82</v>
      </c>
      <c r="G63" s="150">
        <f t="shared" si="27"/>
        <v>102.82000000000005</v>
      </c>
      <c r="H63" s="380">
        <f t="shared" si="25"/>
        <v>1.1940000000000002</v>
      </c>
      <c r="I63" s="165">
        <f t="shared" si="30"/>
        <v>102.82000000000005</v>
      </c>
      <c r="J63" s="218">
        <f t="shared" si="26"/>
        <v>1.1940000000000002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309.57000000000005</v>
      </c>
      <c r="S63" s="218">
        <f t="shared" si="34"/>
        <v>1.957679814385151</v>
      </c>
      <c r="T63" s="157">
        <f>E63-листопад!E63</f>
        <v>25</v>
      </c>
      <c r="U63" s="160">
        <f>F63-листопад!F63</f>
        <v>19.6400000000001</v>
      </c>
      <c r="V63" s="161">
        <f t="shared" si="28"/>
        <v>-5.3599999999999</v>
      </c>
      <c r="W63" s="218">
        <f t="shared" si="35"/>
        <v>0.785600000000004</v>
      </c>
      <c r="X63" s="363">
        <f t="shared" si="20"/>
        <v>0.31808197989172493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800.64</v>
      </c>
      <c r="G66" s="150">
        <f t="shared" si="27"/>
        <v>-186.36</v>
      </c>
      <c r="H66" s="380">
        <f t="shared" si="25"/>
        <v>0.8111854103343465</v>
      </c>
      <c r="I66" s="165">
        <f t="shared" si="30"/>
        <v>-186.36</v>
      </c>
      <c r="J66" s="218">
        <f t="shared" si="26"/>
        <v>0.8111854103343465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-4360.7</v>
      </c>
      <c r="S66" s="218">
        <f t="shared" si="34"/>
        <v>0.15512250694587063</v>
      </c>
      <c r="T66" s="157">
        <f>E66-листопад!E66</f>
        <v>2</v>
      </c>
      <c r="U66" s="160">
        <f>F66-листопад!F66</f>
        <v>15.059999999999945</v>
      </c>
      <c r="V66" s="161">
        <f t="shared" si="28"/>
        <v>13.059999999999945</v>
      </c>
      <c r="W66" s="218">
        <f t="shared" si="35"/>
        <v>7.529999999999973</v>
      </c>
      <c r="X66" s="363">
        <f t="shared" si="20"/>
        <v>-0.03610690247106374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674.74</v>
      </c>
      <c r="G67" s="103">
        <f t="shared" si="27"/>
        <v>-145.26</v>
      </c>
      <c r="H67" s="376">
        <f t="shared" si="25"/>
        <v>0.8228536585365854</v>
      </c>
      <c r="I67" s="104">
        <f t="shared" si="30"/>
        <v>-145.26</v>
      </c>
      <c r="J67" s="109">
        <f t="shared" si="26"/>
        <v>0.8228536585365854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-160.47000000000003</v>
      </c>
      <c r="S67" s="371">
        <f t="shared" si="34"/>
        <v>0.8078686797332407</v>
      </c>
      <c r="T67" s="105">
        <f>E67-листопад!E67</f>
        <v>0</v>
      </c>
      <c r="U67" s="144">
        <f>F67-листопад!F67</f>
        <v>12.980000000000018</v>
      </c>
      <c r="V67" s="106">
        <f t="shared" si="28"/>
        <v>12.980000000000018</v>
      </c>
      <c r="W67" s="109" t="e">
        <f t="shared" si="35"/>
        <v>#DIV/0!</v>
      </c>
      <c r="X67" s="363">
        <f t="shared" si="20"/>
        <v>-0.17392033141365637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125.72</v>
      </c>
      <c r="G70" s="103">
        <f t="shared" si="27"/>
        <v>-39.28</v>
      </c>
      <c r="H70" s="376">
        <f t="shared" si="25"/>
        <v>0.7619393939393939</v>
      </c>
      <c r="I70" s="104">
        <f t="shared" si="30"/>
        <v>-39.28</v>
      </c>
      <c r="J70" s="109">
        <f t="shared" si="26"/>
        <v>0.7619393939393939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-4200.0199999999995</v>
      </c>
      <c r="S70" s="371">
        <f t="shared" si="34"/>
        <v>0.0290632354233033</v>
      </c>
      <c r="T70" s="105">
        <f>E70-листопад!E70</f>
        <v>0</v>
      </c>
      <c r="U70" s="144">
        <f>F70-листопад!F70</f>
        <v>2.0799999999999983</v>
      </c>
      <c r="V70" s="106">
        <f t="shared" si="28"/>
        <v>2.0799999999999983</v>
      </c>
      <c r="W70" s="109" t="e">
        <f t="shared" si="35"/>
        <v>#DIV/0!</v>
      </c>
      <c r="X70" s="363">
        <f t="shared" si="20"/>
        <v>-0.009080527262387474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7498.82</v>
      </c>
      <c r="G72" s="150">
        <f t="shared" si="27"/>
        <v>148.8199999999997</v>
      </c>
      <c r="H72" s="380">
        <f t="shared" si="25"/>
        <v>1.020247619047619</v>
      </c>
      <c r="I72" s="165">
        <f t="shared" si="30"/>
        <v>148.8199999999997</v>
      </c>
      <c r="J72" s="218">
        <f t="shared" si="26"/>
        <v>1.020247619047619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973.6599999999999</v>
      </c>
      <c r="S72" s="218">
        <f t="shared" si="34"/>
        <v>1.149216264428765</v>
      </c>
      <c r="T72" s="157">
        <f>E72-листопад!E72</f>
        <v>250</v>
      </c>
      <c r="U72" s="160">
        <f>F72-листопад!F72</f>
        <v>133.52999999999975</v>
      </c>
      <c r="V72" s="161">
        <f t="shared" si="28"/>
        <v>-116.47000000000025</v>
      </c>
      <c r="W72" s="218">
        <f t="shared" si="35"/>
        <v>0.5341199999999989</v>
      </c>
      <c r="X72" s="363">
        <f t="shared" si="20"/>
        <v>0.022807103580601673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1986.2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1.4074745957283974</v>
      </c>
      <c r="T74" s="157"/>
      <c r="U74" s="179">
        <f>F74-листопад!F74</f>
        <v>37.319999999999936</v>
      </c>
      <c r="V74" s="166">
        <f t="shared" si="28"/>
        <v>37.319999999999936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-4.99</v>
      </c>
      <c r="G78" s="150">
        <f t="shared" si="27"/>
        <v>-4.99</v>
      </c>
      <c r="H78" s="380" t="e">
        <f>F78/E78</f>
        <v>#DIV/0!</v>
      </c>
      <c r="I78" s="165">
        <f t="shared" si="30"/>
        <v>-4.99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-12.36</v>
      </c>
      <c r="S78" s="218">
        <f t="shared" si="34"/>
        <v>-0.6770691994572592</v>
      </c>
      <c r="T78" s="157">
        <f>E78-листопад!E78</f>
        <v>0</v>
      </c>
      <c r="U78" s="160">
        <f>F78-листопад!F78</f>
        <v>0.009999999999999787</v>
      </c>
      <c r="V78" s="161">
        <f t="shared" si="28"/>
        <v>0.009999999999999787</v>
      </c>
      <c r="W78" s="218"/>
      <c r="X78" s="363">
        <f t="shared" si="20"/>
        <v>-0.6770691994572592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1286618.49</v>
      </c>
      <c r="G79" s="151">
        <f>F79-E79</f>
        <v>-70872.6100000001</v>
      </c>
      <c r="H79" s="377">
        <f>F79/E79</f>
        <v>0.9477914735499923</v>
      </c>
      <c r="I79" s="153">
        <f>F79-D79</f>
        <v>-70872.6100000001</v>
      </c>
      <c r="J79" s="219">
        <f>F79/D79</f>
        <v>0.9477914735499923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233048.97999999998</v>
      </c>
      <c r="S79" s="219">
        <f>F79/Q79</f>
        <v>1.2211994346723265</v>
      </c>
      <c r="T79" s="151">
        <f>T8+T53+T77+T78</f>
        <v>112733.8</v>
      </c>
      <c r="U79" s="151">
        <f>U8+U53+U77+U78</f>
        <v>17706.850000000082</v>
      </c>
      <c r="V79" s="194">
        <f>U79-T79</f>
        <v>-95026.94999999992</v>
      </c>
      <c r="W79" s="219">
        <f>U79/T79</f>
        <v>0.1570678004289759</v>
      </c>
      <c r="X79" s="363">
        <f t="shared" si="20"/>
        <v>-0.06726904046416449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16166.33</v>
      </c>
      <c r="G90" s="162">
        <f t="shared" si="41"/>
        <v>-62833.67</v>
      </c>
      <c r="H90" s="380">
        <f>F90/E90</f>
        <v>0.20463708860759494</v>
      </c>
      <c r="I90" s="167">
        <f t="shared" si="45"/>
        <v>-62833.67</v>
      </c>
      <c r="J90" s="209">
        <f>F90/D90</f>
        <v>0.20463708860759494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3573.1399999999994</v>
      </c>
      <c r="S90" s="209">
        <f t="shared" si="40"/>
        <v>1.2837358921766446</v>
      </c>
      <c r="T90" s="157">
        <f>E90-листопад!E90</f>
        <v>23700</v>
      </c>
      <c r="U90" s="160">
        <f>F90-листопад!F90</f>
        <v>459.78999999999905</v>
      </c>
      <c r="V90" s="167">
        <f t="shared" si="44"/>
        <v>-23240.21</v>
      </c>
      <c r="W90" s="209">
        <f>U90/T90</f>
        <v>0.01940042194092823</v>
      </c>
      <c r="X90" s="363">
        <f t="shared" si="20"/>
        <v>-4.9894959100910885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25099.739999999998</v>
      </c>
      <c r="G92" s="185">
        <f t="shared" si="41"/>
        <v>-182371</v>
      </c>
      <c r="H92" s="383">
        <f>F92/E92</f>
        <v>0.12097966199956678</v>
      </c>
      <c r="I92" s="187">
        <f t="shared" si="45"/>
        <v>-182371</v>
      </c>
      <c r="J92" s="214">
        <f>F92/D92</f>
        <v>0.12097966199956678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-2561.2100000000028</v>
      </c>
      <c r="S92" s="209">
        <f t="shared" si="40"/>
        <v>0.9074070124128056</v>
      </c>
      <c r="T92" s="185">
        <f>T88+T89+T90+T91</f>
        <v>62686.23</v>
      </c>
      <c r="U92" s="189">
        <f>U88+U89+U90+U91</f>
        <v>584.1099999999994</v>
      </c>
      <c r="V92" s="187">
        <f t="shared" si="44"/>
        <v>-62102.12</v>
      </c>
      <c r="W92" s="214">
        <f>U92/T92</f>
        <v>0.00931799535559882</v>
      </c>
      <c r="X92" s="363">
        <f t="shared" si="20"/>
        <v>-6.593085197724589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8032.95</v>
      </c>
      <c r="G95" s="162">
        <f t="shared" si="41"/>
        <v>-327.0500000000002</v>
      </c>
      <c r="H95" s="380">
        <f>F95/E95</f>
        <v>0.9608791866028707</v>
      </c>
      <c r="I95" s="167">
        <f t="shared" si="45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-319.7300000000005</v>
      </c>
      <c r="S95" s="209">
        <f t="shared" si="40"/>
        <v>0.961721267904433</v>
      </c>
      <c r="T95" s="157">
        <f>E95-листопад!E95</f>
        <v>0.5</v>
      </c>
      <c r="U95" s="160">
        <f>F95-листопад!F95</f>
        <v>0</v>
      </c>
      <c r="V95" s="167">
        <f t="shared" si="44"/>
        <v>-0.5</v>
      </c>
      <c r="W95" s="209">
        <f>U95/T95</f>
        <v>0</v>
      </c>
      <c r="X95" s="363">
        <f t="shared" si="20"/>
        <v>-0.03915509752558466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8082.22</v>
      </c>
      <c r="G97" s="185">
        <f t="shared" si="41"/>
        <v>-317.77999999999975</v>
      </c>
      <c r="H97" s="383">
        <f>F97/E97</f>
        <v>0.9621690476190476</v>
      </c>
      <c r="I97" s="187">
        <f t="shared" si="45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-341.9299999999994</v>
      </c>
      <c r="S97" s="209">
        <f t="shared" si="40"/>
        <v>0.959410741736555</v>
      </c>
      <c r="T97" s="185">
        <f>T93+T96+T94+T95</f>
        <v>6.5</v>
      </c>
      <c r="U97" s="189">
        <f>U93+U96+U94+U95</f>
        <v>0</v>
      </c>
      <c r="V97" s="187">
        <f t="shared" si="44"/>
        <v>-6.5</v>
      </c>
      <c r="W97" s="214">
        <f>U97/T97</f>
        <v>0</v>
      </c>
      <c r="X97" s="363">
        <f t="shared" si="20"/>
        <v>-0.0377225001928978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29.03</v>
      </c>
      <c r="G98" s="162">
        <f t="shared" si="41"/>
        <v>-8.969999999999999</v>
      </c>
      <c r="H98" s="380">
        <f>F98/E98</f>
        <v>0.7639473684210527</v>
      </c>
      <c r="I98" s="167">
        <f t="shared" si="45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-6.299999999999997</v>
      </c>
      <c r="S98" s="209">
        <f t="shared" si="40"/>
        <v>0.8216812906878008</v>
      </c>
      <c r="T98" s="157">
        <f>E98-листопад!E98</f>
        <v>0</v>
      </c>
      <c r="U98" s="160">
        <f>F98-листопад!F98</f>
        <v>0</v>
      </c>
      <c r="V98" s="167">
        <f t="shared" si="44"/>
        <v>0</v>
      </c>
      <c r="W98" s="209" t="e">
        <f>U98/T98</f>
        <v>#DIV/0!</v>
      </c>
      <c r="X98" s="363">
        <f t="shared" si="20"/>
        <v>-0.2538918765921312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33243.92999999999</v>
      </c>
      <c r="G100" s="309">
        <f>F100-E100</f>
        <v>-182664.81</v>
      </c>
      <c r="H100" s="384">
        <f>F100/E100</f>
        <v>0.15397213656103034</v>
      </c>
      <c r="I100" s="301">
        <f>F100-D100</f>
        <v>-182664.81</v>
      </c>
      <c r="J100" s="302">
        <f>F100/D100</f>
        <v>0.15397213656103034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-2866.320000000007</v>
      </c>
      <c r="S100" s="302">
        <f t="shared" si="40"/>
        <v>0.9206230917814192</v>
      </c>
      <c r="T100" s="308">
        <f>T86+T87+T92+T97+T98</f>
        <v>62692.73</v>
      </c>
      <c r="U100" s="308">
        <f>U86+U87+U92+U97+U98</f>
        <v>584.1099999999994</v>
      </c>
      <c r="V100" s="301">
        <f>U100-T100</f>
        <v>-62108.62</v>
      </c>
      <c r="W100" s="302">
        <f>U100/T100</f>
        <v>0.00931702926320164</v>
      </c>
      <c r="X100" s="363">
        <f>S100-P100</f>
        <v>-5.058530749579413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1319862.42</v>
      </c>
      <c r="G101" s="309">
        <f>F101-E101</f>
        <v>-253537.42000000016</v>
      </c>
      <c r="H101" s="384">
        <f>F101/E101</f>
        <v>0.8388601463185607</v>
      </c>
      <c r="I101" s="301">
        <f>F101-D101</f>
        <v>-253537.42000000016</v>
      </c>
      <c r="J101" s="302">
        <f>F101/D101</f>
        <v>0.8388601463185607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230182.65999999997</v>
      </c>
      <c r="S101" s="302">
        <f t="shared" si="40"/>
        <v>1.2112388138694985</v>
      </c>
      <c r="T101" s="309">
        <f>T79+T100</f>
        <v>175426.53</v>
      </c>
      <c r="U101" s="309">
        <f>U79+U100</f>
        <v>18290.960000000083</v>
      </c>
      <c r="V101" s="301">
        <f>U101-T101</f>
        <v>-157135.56999999992</v>
      </c>
      <c r="W101" s="302">
        <f>U101/T101</f>
        <v>0.10426564328668009</v>
      </c>
      <c r="X101" s="363">
        <f>S101-P101</f>
        <v>-0.2326714960733054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16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5939.184374999995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43075</v>
      </c>
      <c r="D105" s="29">
        <v>5209.6</v>
      </c>
      <c r="G105" s="4" t="s">
        <v>58</v>
      </c>
      <c r="U105" s="443"/>
      <c r="V105" s="443"/>
      <c r="X105" s="363"/>
    </row>
    <row r="106" spans="3:24" ht="15">
      <c r="C106" s="81">
        <v>43074</v>
      </c>
      <c r="D106" s="29">
        <v>4638.2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43073</v>
      </c>
      <c r="D107" s="29">
        <v>2073.9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372.4382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1787.2199999999998</v>
      </c>
      <c r="G112" s="68">
        <f>G60+G63+G64</f>
        <v>257.21999999999997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1223281.8699999999</v>
      </c>
      <c r="G114" s="29">
        <f>F114-E114</f>
        <v>-71509.73000000021</v>
      </c>
      <c r="H114" s="230">
        <f>F114/E114</f>
        <v>0.9447712434958644</v>
      </c>
      <c r="I114" s="29">
        <f>F114-D114</f>
        <v>-71509.73000000021</v>
      </c>
      <c r="J114" s="230">
        <f>F114/D114</f>
        <v>0.9447712434958644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63312.75</v>
      </c>
      <c r="G115" s="29">
        <f>G55+G56+G58+G60+G62+G63+G64+G65+G66+G72+G76+G59</f>
        <v>641.2399999999988</v>
      </c>
      <c r="H115" s="230">
        <f>F115/E115</f>
        <v>1.010151332636634</v>
      </c>
      <c r="I115" s="29">
        <f>I55+I56+I58+I60+I62+I63+I64+I65+I66+I72+I76+I59</f>
        <v>641.2399999999988</v>
      </c>
      <c r="J115" s="230">
        <f>F115/D115</f>
        <v>1.010151332636634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1286594.6199999999</v>
      </c>
      <c r="G116" s="29">
        <f>SUM(G114:G115)</f>
        <v>-70868.49000000021</v>
      </c>
      <c r="H116" s="230">
        <f>F116/E116</f>
        <v>0.9477899480658144</v>
      </c>
      <c r="I116" s="29">
        <f>SUM(I114:I115)</f>
        <v>-70868.49000000021</v>
      </c>
      <c r="J116" s="230">
        <f>F116/D116</f>
        <v>0.9477899480658144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53498.24999999999</v>
      </c>
      <c r="G123" s="192">
        <f>F123-E123</f>
        <v>-180512.55</v>
      </c>
      <c r="H123" s="193">
        <f>F123/E123*100</f>
        <v>22.86144485639124</v>
      </c>
      <c r="I123" s="194">
        <f>F123-D123</f>
        <v>-234818.70999999996</v>
      </c>
      <c r="J123" s="194">
        <f>F123/D123*100</f>
        <v>18.555360045416684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50458.37999999999</v>
      </c>
      <c r="S123" s="269">
        <f>F123/Q123</f>
        <v>17.598861135509082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1340116.74</v>
      </c>
      <c r="G124" s="192">
        <f>F124-E124</f>
        <v>-251385.16000000015</v>
      </c>
      <c r="H124" s="193">
        <f>F124/E124*100</f>
        <v>84.20453283781816</v>
      </c>
      <c r="I124" s="194">
        <f>F124-D124</f>
        <v>-305691.32000000007</v>
      </c>
      <c r="J124" s="194">
        <f>F124/D124*100</f>
        <v>81.42606495680911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247397.10999999987</v>
      </c>
      <c r="S124" s="269">
        <f>F124/Q124</f>
        <v>1.226404928773907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 t="str">
        <f>C18</f>
        <v> 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143.3</v>
      </c>
      <c r="G138" s="415">
        <f t="shared" si="50"/>
        <v>103.30000000000001</v>
      </c>
      <c r="H138" s="424">
        <f t="shared" si="50"/>
        <v>3.5825000000000005</v>
      </c>
      <c r="I138" s="421">
        <f t="shared" si="50"/>
        <v>103.30000000000001</v>
      </c>
      <c r="J138" s="424">
        <f t="shared" si="50"/>
        <v>3.5825000000000005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111.32000000000001</v>
      </c>
      <c r="S138" s="423">
        <f t="shared" si="50"/>
        <v>4.480925578486555</v>
      </c>
      <c r="T138" s="399"/>
      <c r="U138" s="399"/>
      <c r="V138" s="399"/>
      <c r="W138" s="399"/>
      <c r="X138" s="363">
        <f t="shared" si="47"/>
        <v>3.230143839899938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676.51</v>
      </c>
      <c r="G140" s="412">
        <f t="shared" si="52"/>
        <v>16.50999999999999</v>
      </c>
      <c r="H140" s="423">
        <f t="shared" si="52"/>
        <v>1.0250151515151515</v>
      </c>
      <c r="I140" s="412">
        <f t="shared" si="52"/>
        <v>16.50999999999999</v>
      </c>
      <c r="J140" s="423">
        <f t="shared" si="52"/>
        <v>1.0250151515151515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435.44</v>
      </c>
      <c r="S140" s="423">
        <f t="shared" si="52"/>
        <v>2.8062803335130875</v>
      </c>
      <c r="T140" s="400"/>
      <c r="U140" s="400"/>
      <c r="V140" s="400"/>
      <c r="W140" s="400"/>
      <c r="X140" s="363">
        <f t="shared" si="47"/>
        <v>0.06848633177085484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-4.99</v>
      </c>
      <c r="G144" s="419">
        <f t="shared" si="56"/>
        <v>-4.99</v>
      </c>
      <c r="H144" s="409" t="e">
        <f t="shared" si="56"/>
        <v>#DIV/0!</v>
      </c>
      <c r="I144" s="419">
        <f t="shared" si="56"/>
        <v>-4.99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-12.36</v>
      </c>
      <c r="S144" s="409">
        <f t="shared" si="56"/>
        <v>-0.6770691994572592</v>
      </c>
      <c r="T144" s="402"/>
      <c r="U144" s="402"/>
      <c r="V144" s="402"/>
      <c r="W144" s="402"/>
      <c r="X144" s="363">
        <f t="shared" si="47"/>
        <v>-0.6770691994572592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1193.76</v>
      </c>
      <c r="G145" s="406">
        <f>F145-E145</f>
        <v>240.76</v>
      </c>
      <c r="H145" s="339">
        <f>F145/E145</f>
        <v>1.2526337880377754</v>
      </c>
      <c r="I145" s="406">
        <f>F145-D145</f>
        <v>240.76</v>
      </c>
      <c r="J145" s="339">
        <f>F145/D145</f>
        <v>1.2526337880377754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686.02</v>
      </c>
      <c r="S145" s="429">
        <f>F145/Q145</f>
        <v>2.3511245913262697</v>
      </c>
      <c r="T145" s="403"/>
      <c r="U145" s="403"/>
      <c r="V145" s="403"/>
      <c r="W145" s="403"/>
      <c r="X145" s="366">
        <f t="shared" si="47"/>
        <v>0.47417969827076867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1116.32</v>
      </c>
      <c r="G148" s="412">
        <f t="shared" si="58"/>
        <v>136.31999999999994</v>
      </c>
      <c r="H148" s="410">
        <f t="shared" si="58"/>
        <v>1.1391020408163264</v>
      </c>
      <c r="I148" s="412">
        <f t="shared" si="58"/>
        <v>136.31999999999994</v>
      </c>
      <c r="J148" s="410">
        <f t="shared" si="58"/>
        <v>1.1391020408163264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324.9899999999999</v>
      </c>
      <c r="S148" s="410">
        <f t="shared" si="58"/>
        <v>1.410688334828706</v>
      </c>
      <c r="T148" s="400"/>
      <c r="U148" s="400"/>
      <c r="V148" s="400"/>
      <c r="W148" s="400"/>
      <c r="X148" s="363">
        <f aca="true" t="shared" si="59" ref="X148:X153">S148-P148</f>
        <v>0.17226694299470502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18772.98</v>
      </c>
      <c r="G150" s="413">
        <f t="shared" si="61"/>
        <v>-227.02000000000044</v>
      </c>
      <c r="H150" s="411">
        <f t="shared" si="61"/>
        <v>0.9880515789473684</v>
      </c>
      <c r="I150" s="413">
        <f t="shared" si="61"/>
        <v>-227.02000000000044</v>
      </c>
      <c r="J150" s="411">
        <f t="shared" si="61"/>
        <v>0.9880515789473684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7350.48</v>
      </c>
      <c r="S150" s="411">
        <f t="shared" si="61"/>
        <v>1.6435088640840445</v>
      </c>
      <c r="T150" s="404"/>
      <c r="U150" s="404"/>
      <c r="V150" s="404"/>
      <c r="W150" s="404"/>
      <c r="X150" s="363">
        <f t="shared" si="59"/>
        <v>-0.01987480849201151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632.82</v>
      </c>
      <c r="G151" s="413">
        <f t="shared" si="62"/>
        <v>102.82000000000005</v>
      </c>
      <c r="H151" s="411">
        <f t="shared" si="62"/>
        <v>1.1940000000000002</v>
      </c>
      <c r="I151" s="413">
        <f t="shared" si="62"/>
        <v>102.82000000000005</v>
      </c>
      <c r="J151" s="411">
        <f t="shared" si="62"/>
        <v>1.1940000000000002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309.57000000000005</v>
      </c>
      <c r="S151" s="411">
        <f t="shared" si="62"/>
        <v>1.957679814385151</v>
      </c>
      <c r="T151" s="404"/>
      <c r="U151" s="404"/>
      <c r="V151" s="404"/>
      <c r="W151" s="404"/>
      <c r="X151" s="363">
        <f t="shared" si="59"/>
        <v>0.31808197989172493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20583.58</v>
      </c>
      <c r="G153" s="406">
        <f>F153-E153</f>
        <v>30.580000000001746</v>
      </c>
      <c r="H153" s="339">
        <f>F153/E153</f>
        <v>1.001487860652946</v>
      </c>
      <c r="I153" s="406">
        <f>F153-D153</f>
        <v>30.580000000001746</v>
      </c>
      <c r="J153" s="339">
        <f>F153/D153</f>
        <v>1.001487860652946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8024.140000000001</v>
      </c>
      <c r="S153" s="339">
        <f>F153/Q153</f>
        <v>1.6388931353627232</v>
      </c>
      <c r="T153" s="403"/>
      <c r="U153" s="403"/>
      <c r="V153" s="403"/>
      <c r="W153" s="403"/>
      <c r="X153" s="366">
        <f t="shared" si="59"/>
        <v>0.0024348219347360978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7498.82</v>
      </c>
      <c r="G157" s="427">
        <f t="shared" si="64"/>
        <v>148.8199999999997</v>
      </c>
      <c r="H157" s="409">
        <f t="shared" si="64"/>
        <v>1.020247619047619</v>
      </c>
      <c r="I157" s="427">
        <f t="shared" si="64"/>
        <v>148.8199999999997</v>
      </c>
      <c r="J157" s="409">
        <f t="shared" si="64"/>
        <v>1.020247619047619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973.6599999999999</v>
      </c>
      <c r="S157" s="409">
        <f t="shared" si="64"/>
        <v>1.149216264428765</v>
      </c>
      <c r="T157" s="405"/>
      <c r="U157" s="405"/>
      <c r="V157" s="405"/>
      <c r="W157" s="405"/>
      <c r="X157" s="363">
        <f>S157-P157</f>
        <v>0.022807103580601673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7641</v>
      </c>
      <c r="G159" s="408">
        <f>F159-E159</f>
        <v>131</v>
      </c>
      <c r="H159" s="339">
        <f>F159/E159</f>
        <v>1.0174434087882822</v>
      </c>
      <c r="I159" s="406">
        <f>F159-D159</f>
        <v>131</v>
      </c>
      <c r="J159" s="339">
        <f>F159/D159</f>
        <v>1.0174434087882822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889.1199999999999</v>
      </c>
      <c r="S159" s="339">
        <f>F159/Q159</f>
        <v>1.1316848048247303</v>
      </c>
      <c r="T159" s="403"/>
      <c r="U159" s="403"/>
      <c r="V159" s="403"/>
      <c r="W159" s="403"/>
      <c r="X159" s="366">
        <f>S159-P159</f>
        <v>0.01940200359011124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77" sqref="AA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84" sqref="A84:IV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O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3" sqref="C3:C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customWidth="1"/>
    <col min="14" max="14" width="14.00390625" style="4" customWidth="1"/>
    <col min="15" max="15" width="11.75390625" style="4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5" width="11.00390625" style="4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8" sqref="A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2017-12-06T10:29:40Z</cp:lastPrinted>
  <dcterms:created xsi:type="dcterms:W3CDTF">2003-07-28T11:27:56Z</dcterms:created>
  <dcterms:modified xsi:type="dcterms:W3CDTF">2017-12-07T09:30:51Z</dcterms:modified>
  <cp:category/>
  <cp:version/>
  <cp:contentType/>
  <cp:contentStatus/>
</cp:coreProperties>
</file>